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Kristjan.lepp\Downloads\"/>
    </mc:Choice>
  </mc:AlternateContent>
  <xr:revisionPtr revIDLastSave="0" documentId="13_ncr:1_{6B4FCB3C-F2A8-45C5-A946-8375BA71BECE}" xr6:coauthVersionLast="47" xr6:coauthVersionMax="47" xr10:uidLastSave="{00000000-0000-0000-0000-000000000000}"/>
  <bookViews>
    <workbookView xWindow="0" yWindow="0" windowWidth="19200" windowHeight="10200" xr2:uid="{C3586D86-E146-42D8-A2EA-D40CB3652982}"/>
  </bookViews>
  <sheets>
    <sheet name="Elekter" sheetId="1" r:id="rId1"/>
    <sheet name="Gaas" sheetId="2" r:id="rId2"/>
    <sheet name="Sooju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9" i="2" l="1"/>
  <c r="D13" i="2" s="1" a="1"/>
  <c r="D13" i="2" s="1"/>
  <c r="B16" i="1"/>
  <c r="D23" i="1" s="1" a="1"/>
  <c r="D23" i="1" s="1"/>
  <c r="C4" i="3"/>
  <c r="D9" i="3" s="1" a="1"/>
  <c r="D9" i="3" s="1"/>
  <c r="C15" i="2"/>
  <c r="D10" i="3" l="1"/>
  <c r="D11" i="3" s="1"/>
  <c r="C14" i="2"/>
  <c r="D14" i="2"/>
  <c r="D15" i="2"/>
  <c r="C9" i="3"/>
  <c r="C10" i="3"/>
  <c r="C13" i="2"/>
  <c r="D16" i="2" l="1"/>
  <c r="D17" i="2" s="1"/>
  <c r="C11" i="3"/>
  <c r="E11" i="3" s="1"/>
  <c r="E12" i="3" s="1"/>
  <c r="C16" i="2"/>
  <c r="C17" i="2" s="1"/>
  <c r="E17" i="2" l="1"/>
  <c r="E18" i="2" s="1"/>
  <c r="G10" i="1"/>
  <c r="I10" i="1" s="1"/>
  <c r="G7" i="1"/>
  <c r="B19" i="1" s="1"/>
  <c r="G11" i="1"/>
  <c r="I11" i="1" s="1"/>
  <c r="G13" i="1" l="1"/>
  <c r="I13" i="1" s="1"/>
  <c r="I23" i="1"/>
  <c r="B23" i="1"/>
  <c r="G12" i="1"/>
  <c r="I12" i="1" s="1"/>
  <c r="I14" i="1" s="1"/>
  <c r="B24" i="1" s="1"/>
  <c r="B26" i="1" l="1"/>
  <c r="B27" i="1" s="1"/>
  <c r="F23" i="1"/>
  <c r="D24" i="1"/>
  <c r="D26" i="1" s="1"/>
  <c r="D27" i="1" l="1"/>
  <c r="F27" i="1" s="1"/>
  <c r="F24"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<sst xmlns="http://schemas.openxmlformats.org/spreadsheetml/2006/main" count="82" uniqueCount="40">
  <si>
    <t>Tarbimine päeval</t>
  </si>
  <si>
    <t>Tarbimine öösel</t>
  </si>
  <si>
    <t>Tarbimine kokku</t>
  </si>
  <si>
    <t>Võrgutasu päev</t>
  </si>
  <si>
    <t>eur</t>
  </si>
  <si>
    <t>Fikseeritud kulutused, mis sõltuvad tarbitud energia kogusest:</t>
  </si>
  <si>
    <t>Kokku:</t>
  </si>
  <si>
    <t>Toetuseta</t>
  </si>
  <si>
    <t>Toetusega</t>
  </si>
  <si>
    <t>Tarbimine:</t>
  </si>
  <si>
    <t>Keskmine börsihind:</t>
  </si>
  <si>
    <t>eur/MWh</t>
  </si>
  <si>
    <t>senti/kWh</t>
  </si>
  <si>
    <t>Tarbitud elektri eest tuleb maksta:</t>
  </si>
  <si>
    <t>Lisandub võrgutasu, aktsiis, taastuvenergia tasu:</t>
  </si>
  <si>
    <t>Kokku arve:</t>
  </si>
  <si>
    <t>Käibemaks 20%:</t>
  </si>
  <si>
    <t>MWh</t>
  </si>
  <si>
    <t>Gaasi kodutarbija, €/MWh</t>
  </si>
  <si>
    <t>Kompensatsioonita</t>
  </si>
  <si>
    <t>Kompensatsiooniga</t>
  </si>
  <si>
    <t>Gaasi hind</t>
  </si>
  <si>
    <t>Võrgutasu</t>
  </si>
  <si>
    <t>Aktsiis</t>
  </si>
  <si>
    <t>Käibemaks</t>
  </si>
  <si>
    <t>KOKKU</t>
  </si>
  <si>
    <t>Tarbimine ühes kuus</t>
  </si>
  <si>
    <t>kWh</t>
  </si>
  <si>
    <t>Tarbitud energia eest</t>
  </si>
  <si>
    <t>Arve väiksem</t>
  </si>
  <si>
    <t>Soojuse hind</t>
  </si>
  <si>
    <t>Kuutasu korteri puhul nt:</t>
  </si>
  <si>
    <t>Kaugküttevõrgu kaudu jaotatud soojuse hinna leevendamiseks näeb käesolev määrus ette üle 80 €/MWh (käibemaksuta) hinnaga soojuse kulu kompenseerimise 80% ulatuses.</t>
  </si>
  <si>
    <r>
      <t xml:space="preserve">Elektrimüüjale kompenseeritakse kodutarbija tegelikult tarbitud elektrienergia hinna see osa, mille suurus ületab kuus käibemaksuta 80 eurot megavatt-tunni (edaspidi </t>
    </r>
    <r>
      <rPr>
        <i/>
        <sz val="12"/>
        <color theme="1"/>
        <rFont val="Calibri"/>
        <family val="2"/>
        <charset val="186"/>
        <scheme val="minor"/>
      </rPr>
      <t>MWh</t>
    </r>
    <r>
      <rPr>
        <sz val="12"/>
        <color theme="1"/>
        <rFont val="Calibri"/>
        <family val="2"/>
        <charset val="186"/>
        <scheme val="minor"/>
      </rPr>
      <t>) kohta, kuid mitte rohkem kui 50 euro ulatuses MWh kohta ning nimetatud summalt tasumisele kuuluv käibemaks.</t>
    </r>
  </si>
  <si>
    <t>Kuutasu</t>
  </si>
  <si>
    <t>Võrgutasu öö</t>
  </si>
  <si>
    <t>Taastuvenergiatasu</t>
  </si>
  <si>
    <t>Kompensatsioon müüjale</t>
  </si>
  <si>
    <t>Gaasimüüjale kompenseeritakse kodutarbija tegelikult tarbitud gaasihinna see osa, mille suurus ületab käibemaksuta 80 eurot MWh kohta, 80 protsendi ulatuses ning nimetatud summalt tasumisele kuuluv käibemaks.  Leibkonna kohta hüvitatakse kuni 2,6 MWh ehk kuni 251,7 kuupmeetri ulatuses gaasitarbimist  ühes kalendrikuus.</t>
  </si>
  <si>
    <t>eur/kWh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</si>
</sst>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1" x14ac:knownFonts="1">
    <font>
      <sz val="11"/>
      <color theme="1"/>
      <name val="Calibri"/>
      <family val="2"/>
      <charset val="186"/>
      <scheme val="minor"/>
    </font>
    <font>
      <sz val="11"/>
      <color theme="1"/>
      <name val="Calibri"/>
      <family val="2"/>
      <charset val="186"/>
      <scheme val="minor"/>
    </font>
    <font>
      <b/>
      <sz val="14"/>
      <color theme="1"/>
      <name val="Calibri"/>
      <family val="2"/>
      <charset val="186"/>
      <scheme val="minor"/>
    </font>
    <font>
      <sz val="14"/>
      <color theme="1"/>
      <name val="Calibri"/>
      <family val="2"/>
      <charset val="186"/>
      <scheme val="minor"/>
    </font>
    <font>
      <b/>
      <i/>
      <sz val="14"/>
      <color theme="1"/>
      <name val="Calibri"/>
      <family val="2"/>
      <charset val="186"/>
      <scheme val="minor"/>
    </font>
    <font>
      <b/>
      <sz val="11"/>
      <color rgb="FF000000"/>
      <name val="Calibri"/>
      <family val="2"/>
      <charset val="186"/>
    </font>
    <font>
      <i/>
      <sz val="11"/>
      <color rgb="FF000000"/>
      <name val="Calibri"/>
      <family val="2"/>
      <charset val="186"/>
    </font>
    <font>
      <sz val="11"/>
      <color rgb="FF000000"/>
      <name val="Calibri"/>
      <family val="2"/>
      <charset val="186"/>
    </font>
    <font>
      <sz val="11"/>
      <color rgb="FF000000"/>
      <name val="Symbol"/>
      <family val="1"/>
      <charset val="2"/>
    </font>
    <font>
      <sz val="12"/>
      <color theme="1"/>
      <name val="Calibri"/>
      <family val="2"/>
      <charset val="186"/>
      <scheme val="minor"/>
    </font>
    <font>
      <i/>
      <sz val="12"/>
      <color theme="1"/>
      <name val="Calibri"/>
      <family val="2"/>
      <charset val="186"/>
      <scheme val="minor"/>
    </font>
  </fonts>
  <fills count="5">
    <fill>
      <patternFill patternType="none"/>
    </fill>
    <fill>
      <patternFill patternType="gray125"/>
    </fill>
    <fill>
      <patternFill patternType="solid">
        <fgColor rgb="FFFFFF00"/>
        <bgColor indexed="64"/>
      </patternFill>
    </fill>
    <fill>
      <patternFill patternType="solid">
        <fgColor theme="9"/>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thin">
        <color indexed="64"/>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38">
    <xf numFmtId="0" fontId="0" fillId="0" borderId="0" xfId="0"/>
    <xf numFmtId="0" fontId="3" fillId="0" borderId="0" xfId="0" applyFont="1" applyAlignment="1">
      <alignment wrapText="1"/>
    </xf>
    <xf numFmtId="0" fontId="3" fillId="0" borderId="0" xfId="0" applyFont="1"/>
    <xf numFmtId="0" fontId="3" fillId="0" borderId="1" xfId="0" applyFont="1" applyBorder="1"/>
    <xf numFmtId="0" fontId="4" fillId="0" borderId="1" xfId="0" applyFont="1" applyBorder="1"/>
    <xf numFmtId="43" fontId="3" fillId="0" borderId="1" xfId="1" applyFont="1" applyFill="1" applyBorder="1"/>
    <xf numFmtId="0" fontId="3" fillId="2" borderId="1" xfId="0" applyFont="1" applyFill="1" applyBorder="1"/>
    <xf numFmtId="0" fontId="3" fillId="0" borderId="1" xfId="0" applyFont="1" applyBorder="1" applyAlignment="1">
      <alignment wrapText="1"/>
    </xf>
    <xf numFmtId="0" fontId="3" fillId="3" borderId="1" xfId="0" applyFont="1" applyFill="1" applyBorder="1"/>
    <xf numFmtId="0" fontId="3" fillId="0" borderId="0" xfId="0" applyFont="1" applyAlignment="1"/>
    <xf numFmtId="0" fontId="3" fillId="0" borderId="1" xfId="0" applyFont="1" applyFill="1" applyBorder="1"/>
    <xf numFmtId="0" fontId="3" fillId="0" borderId="2" xfId="0" applyFont="1" applyBorder="1"/>
    <xf numFmtId="43" fontId="3" fillId="2" borderId="2" xfId="1" applyFont="1" applyFill="1" applyBorder="1"/>
    <xf numFmtId="43" fontId="3" fillId="2" borderId="1" xfId="1" applyFont="1" applyFill="1" applyBorder="1"/>
    <xf numFmtId="0" fontId="3" fillId="0" borderId="1" xfId="0" applyFont="1" applyBorder="1" applyAlignment="1">
      <alignment horizontal="right" wrapText="1"/>
    </xf>
    <xf numFmtId="0" fontId="3" fillId="0" borderId="0" xfId="0" applyFont="1" applyAlignment="1">
      <alignment horizontal="right" wrapText="1"/>
    </xf>
    <xf numFmtId="0" fontId="0" fillId="0" borderId="0" xfId="0" applyFill="1"/>
    <xf numFmtId="0" fontId="5" fillId="0" borderId="3" xfId="0" applyFont="1" applyBorder="1" applyAlignment="1">
      <alignment vertical="center"/>
    </xf>
    <xf numFmtId="0" fontId="6" fillId="0" borderId="4" xfId="0" applyFont="1" applyBorder="1" applyAlignment="1">
      <alignment vertical="center"/>
    </xf>
    <xf numFmtId="0" fontId="7" fillId="0" borderId="5" xfId="0" applyFont="1" applyBorder="1" applyAlignment="1">
      <alignment vertical="center"/>
    </xf>
    <xf numFmtId="0" fontId="7" fillId="0" borderId="6" xfId="0" applyFont="1" applyBorder="1" applyAlignment="1">
      <alignment horizontal="right" vertical="center"/>
    </xf>
    <xf numFmtId="0" fontId="5" fillId="0" borderId="5" xfId="0" applyFont="1" applyBorder="1" applyAlignment="1">
      <alignment vertical="center"/>
    </xf>
    <xf numFmtId="0" fontId="5" fillId="0" borderId="6" xfId="0" applyFont="1" applyBorder="1" applyAlignment="1">
      <alignment horizontal="right" vertical="center"/>
    </xf>
    <xf numFmtId="0" fontId="8" fillId="0" borderId="5" xfId="0" applyFont="1" applyBorder="1" applyAlignment="1">
      <alignment vertical="center"/>
    </xf>
    <xf numFmtId="0" fontId="7" fillId="0" borderId="6" xfId="0" applyFont="1" applyBorder="1" applyAlignment="1">
      <alignment vertical="center"/>
    </xf>
    <xf numFmtId="9" fontId="7" fillId="0" borderId="6" xfId="0" applyNumberFormat="1" applyFont="1" applyBorder="1" applyAlignment="1">
      <alignment horizontal="right" vertical="center"/>
    </xf>
    <xf numFmtId="0" fontId="0" fillId="2" borderId="0" xfId="0" applyFill="1"/>
    <xf numFmtId="9" fontId="0" fillId="0" borderId="0" xfId="2" applyFont="1"/>
    <xf numFmtId="0" fontId="0" fillId="0" borderId="0" xfId="0" applyFont="1"/>
    <xf numFmtId="0" fontId="3" fillId="4" borderId="0" xfId="0" applyFont="1" applyFill="1" applyBorder="1"/>
    <xf numFmtId="0" fontId="3" fillId="2" borderId="1" xfId="0" applyFont="1" applyFill="1" applyBorder="1" applyAlignment="1">
      <alignment wrapText="1"/>
    </xf>
    <xf numFmtId="0" fontId="0" fillId="0" borderId="1" xfId="0" applyBorder="1"/>
    <xf numFmtId="0" fontId="0" fillId="3" borderId="1" xfId="0" applyFill="1" applyBorder="1"/>
    <xf numFmtId="0" fontId="2" fillId="0" borderId="1" xfId="0" applyFont="1" applyBorder="1" applyAlignment="1">
      <alignment horizontal="center"/>
    </xf>
    <xf numFmtId="0" fontId="0" fillId="0" borderId="0" xfId="0" applyFont="1" applyBorder="1" applyAlignment="1">
      <alignment horizontal="center" wrapText="1"/>
    </xf>
    <xf numFmtId="0" fontId="2" fillId="0" borderId="0" xfId="0" applyFont="1" applyAlignment="1">
      <alignment horizontal="center" wrapText="1"/>
    </xf>
    <xf numFmtId="0" fontId="2" fillId="0" borderId="7" xfId="0" applyFont="1" applyBorder="1" applyAlignment="1">
      <alignment horizontal="center" wrapText="1"/>
    </xf>
    <xf numFmtId="0" fontId="0" fillId="0" borderId="0" xfId="0" applyAlignment="1">
      <alignment horizontal="center"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33049-90BA-4305-A278-B58A3A604509}">
  <dimension ref="A1:J27"/>
  <sheetViews>
    <sheetView showGridLines="0" tabSelected="1" topLeftCell="A7" zoomScale="80" zoomScaleNormal="80" workbookViewId="0">
      <selection activeCell="B16" sqref="B16"/>
    </sheetView>
  </sheetViews>
  <sheetFormatPr defaultColWidth="8.7265625" defaultRowHeight="18.5" x14ac:dyDescent="0.45"/>
  <cols>
    <col min="1" max="1" width="33.26953125" style="1" bestFit="1" customWidth="1"/>
    <col min="2" max="3" width="19.26953125" style="2" customWidth="1"/>
    <col min="4" max="4" width="23.1796875" style="2" bestFit="1" customWidth="1"/>
    <col min="5" max="5" width="10.7265625" style="2" bestFit="1" customWidth="1"/>
    <col min="6" max="6" width="22.1796875" style="2" customWidth="1"/>
    <col min="7" max="9" width="8.7265625" style="2"/>
    <col min="10" max="10" width="13.7265625" style="2" customWidth="1"/>
    <col min="11" max="16384" width="8.7265625" style="2"/>
  </cols>
  <sheetData>
    <row r="1" spans="1:10" ht="39" customHeight="1" x14ac:dyDescent="0.45">
      <c r="A1" s="34" t="s">
        <v>33</v>
      </c>
      <c r="B1" s="34"/>
      <c r="C1" s="34"/>
      <c r="D1" s="34"/>
      <c r="E1" s="34"/>
      <c r="F1" s="34"/>
      <c r="G1" s="34"/>
      <c r="H1" s="34"/>
      <c r="I1" s="34"/>
      <c r="J1" s="34"/>
    </row>
    <row r="3" spans="1:10" x14ac:dyDescent="0.45">
      <c r="D3" s="1"/>
    </row>
    <row r="4" spans="1:10" x14ac:dyDescent="0.45">
      <c r="D4" s="3" t="s">
        <v>34</v>
      </c>
      <c r="G4" s="8">
        <v>5</v>
      </c>
      <c r="H4" s="3" t="s">
        <v>4</v>
      </c>
    </row>
    <row r="5" spans="1:10" x14ac:dyDescent="0.45">
      <c r="D5" s="3" t="s">
        <v>0</v>
      </c>
      <c r="G5" s="8">
        <v>600</v>
      </c>
      <c r="H5" s="3" t="s">
        <v>27</v>
      </c>
    </row>
    <row r="6" spans="1:10" x14ac:dyDescent="0.45">
      <c r="D6" s="3" t="s">
        <v>1</v>
      </c>
      <c r="G6" s="8">
        <v>500</v>
      </c>
      <c r="H6" s="3" t="s">
        <v>27</v>
      </c>
    </row>
    <row r="7" spans="1:10" x14ac:dyDescent="0.45">
      <c r="D7" s="3" t="s">
        <v>2</v>
      </c>
      <c r="G7" s="10">
        <f>G6+G5</f>
        <v>1100</v>
      </c>
      <c r="H7" s="3" t="s">
        <v>27</v>
      </c>
    </row>
    <row r="10" spans="1:10" ht="55.5" customHeight="1" x14ac:dyDescent="0.45">
      <c r="A10" s="35" t="s">
        <v>5</v>
      </c>
      <c r="B10" s="35"/>
      <c r="C10" s="36"/>
      <c r="D10" s="3" t="s">
        <v>3</v>
      </c>
      <c r="E10" s="4">
        <v>4.9200000000000001E-2</v>
      </c>
      <c r="F10" s="4" t="s">
        <v>39</v>
      </c>
      <c r="G10" s="3">
        <f>G5</f>
        <v>600</v>
      </c>
      <c r="H10" s="3" t="s">
        <v>27</v>
      </c>
      <c r="I10" s="3">
        <f>G10*E10</f>
        <v>29.52</v>
      </c>
      <c r="J10" s="2" t="s">
        <v>4</v>
      </c>
    </row>
    <row r="11" spans="1:10" x14ac:dyDescent="0.45">
      <c r="A11" s="28"/>
      <c r="D11" s="3" t="s">
        <v>35</v>
      </c>
      <c r="E11" s="4">
        <v>2.8500000000000001E-2</v>
      </c>
      <c r="F11" s="4" t="s">
        <v>39</v>
      </c>
      <c r="G11" s="3">
        <f>G6</f>
        <v>500</v>
      </c>
      <c r="H11" s="3" t="s">
        <v>27</v>
      </c>
      <c r="I11" s="3">
        <f>G11*E11</f>
        <v>14.25</v>
      </c>
      <c r="J11" s="2" t="s">
        <v>4</v>
      </c>
    </row>
    <row r="12" spans="1:10" x14ac:dyDescent="0.45">
      <c r="D12" s="3" t="s">
        <v>36</v>
      </c>
      <c r="E12" s="4">
        <v>1.1299999999999999E-2</v>
      </c>
      <c r="F12" s="4" t="s">
        <v>39</v>
      </c>
      <c r="G12" s="3">
        <f>G7</f>
        <v>1100</v>
      </c>
      <c r="H12" s="3" t="s">
        <v>27</v>
      </c>
      <c r="I12" s="3">
        <f>G12*E12</f>
        <v>12.43</v>
      </c>
      <c r="J12" s="2" t="s">
        <v>4</v>
      </c>
    </row>
    <row r="13" spans="1:10" x14ac:dyDescent="0.45">
      <c r="D13" s="5" t="s">
        <v>23</v>
      </c>
      <c r="E13" s="4">
        <v>1E-3</v>
      </c>
      <c r="F13" s="4" t="s">
        <v>39</v>
      </c>
      <c r="G13" s="3">
        <f>G7</f>
        <v>1100</v>
      </c>
      <c r="H13" s="3" t="s">
        <v>27</v>
      </c>
      <c r="I13" s="3">
        <f>G13*E13</f>
        <v>1.1000000000000001</v>
      </c>
      <c r="J13" s="2" t="s">
        <v>4</v>
      </c>
    </row>
    <row r="14" spans="1:10" x14ac:dyDescent="0.45">
      <c r="H14" s="6" t="s">
        <v>6</v>
      </c>
      <c r="I14" s="6">
        <f>SUM(I10:I13)</f>
        <v>57.3</v>
      </c>
    </row>
    <row r="15" spans="1:10" x14ac:dyDescent="0.45">
      <c r="A15" s="14" t="s">
        <v>10</v>
      </c>
      <c r="B15" s="8">
        <v>160</v>
      </c>
      <c r="C15" s="3" t="s">
        <v>11</v>
      </c>
      <c r="H15" s="29"/>
      <c r="I15" s="29"/>
    </row>
    <row r="16" spans="1:10" x14ac:dyDescent="0.45">
      <c r="A16" s="14"/>
      <c r="B16" s="3">
        <f>B15*100/1000</f>
        <v>16</v>
      </c>
      <c r="C16" s="3" t="s">
        <v>12</v>
      </c>
      <c r="E16" s="9"/>
      <c r="F16" s="9"/>
      <c r="G16" s="9"/>
      <c r="H16" s="9"/>
      <c r="I16" s="9"/>
    </row>
    <row r="17" spans="1:9" x14ac:dyDescent="0.45">
      <c r="A17" s="15"/>
      <c r="E17" s="9"/>
      <c r="F17" s="9"/>
      <c r="G17" s="9"/>
      <c r="H17" s="9"/>
      <c r="I17" s="9"/>
    </row>
    <row r="18" spans="1:9" x14ac:dyDescent="0.45">
      <c r="A18" s="14" t="s">
        <v>9</v>
      </c>
      <c r="B18" s="3">
        <v>1000</v>
      </c>
      <c r="C18" s="3" t="s">
        <v>27</v>
      </c>
    </row>
    <row r="19" spans="1:9" x14ac:dyDescent="0.45">
      <c r="A19" s="7"/>
      <c r="B19" s="3">
        <f>B18/1000</f>
        <v>1</v>
      </c>
      <c r="C19" s="3" t="s">
        <v>17</v>
      </c>
    </row>
    <row r="21" spans="1:9" ht="37" x14ac:dyDescent="0.45">
      <c r="B21" s="33" t="s">
        <v>7</v>
      </c>
      <c r="C21" s="33"/>
      <c r="D21" s="33" t="s">
        <v>8</v>
      </c>
      <c r="E21" s="33"/>
      <c r="F21" s="30" t="s">
        <v>37</v>
      </c>
    </row>
    <row r="22" spans="1:9" x14ac:dyDescent="0.45">
      <c r="B22" s="11"/>
      <c r="C22" s="11"/>
      <c r="D22" s="11"/>
      <c r="E22" s="11"/>
      <c r="F22" s="12"/>
    </row>
    <row r="23" spans="1:9" ht="37" x14ac:dyDescent="0.45">
      <c r="A23" s="14" t="s">
        <v>13</v>
      </c>
      <c r="B23" s="3">
        <f>B18*B16/100</f>
        <v>160</v>
      </c>
      <c r="C23" s="3" t="s">
        <v>4</v>
      </c>
      <c r="D23" s="3" cm="1">
        <f t="array" ref="D23">_xlfn.IFS(B16&lt;=8,B18*B16/100,B16&lt;8,B18*B16/100,B16&gt;13,B18*(B16-5)/100,B16=13,B18*(B16-5)/100,AND(B16&gt;8,B16&lt;13),(B16-(B16-8))*B18/100)</f>
        <v>110</v>
      </c>
      <c r="E23" s="3" t="s">
        <v>4</v>
      </c>
      <c r="F23" s="13">
        <f>B23-D23</f>
        <v>50</v>
      </c>
      <c r="G23" s="3" t="s">
        <v>4</v>
      </c>
      <c r="I23" s="2">
        <f>B18*5/100</f>
        <v>50</v>
      </c>
    </row>
    <row r="24" spans="1:9" ht="37" x14ac:dyDescent="0.45">
      <c r="A24" s="14" t="s">
        <v>14</v>
      </c>
      <c r="B24" s="3">
        <f>I14</f>
        <v>57.3</v>
      </c>
      <c r="C24" s="3" t="s">
        <v>4</v>
      </c>
      <c r="D24" s="3">
        <f>B24</f>
        <v>57.3</v>
      </c>
      <c r="E24" s="3" t="s">
        <v>4</v>
      </c>
      <c r="F24" s="13">
        <f>B24-D24</f>
        <v>0</v>
      </c>
      <c r="G24" s="3" t="s">
        <v>4</v>
      </c>
    </row>
    <row r="25" spans="1:9" x14ac:dyDescent="0.45">
      <c r="A25" s="14" t="s">
        <v>31</v>
      </c>
      <c r="B25" s="3">
        <v>2.27</v>
      </c>
      <c r="C25" s="3" t="s">
        <v>4</v>
      </c>
      <c r="D25" s="3">
        <v>2.27</v>
      </c>
      <c r="E25" s="3" t="s">
        <v>4</v>
      </c>
      <c r="F25" s="13"/>
      <c r="G25" s="3"/>
    </row>
    <row r="26" spans="1:9" x14ac:dyDescent="0.45">
      <c r="A26" s="14" t="s">
        <v>16</v>
      </c>
      <c r="B26" s="3">
        <f>(B24+B23+B25)*1.2-SUM(B23:B25)</f>
        <v>43.914000000000016</v>
      </c>
      <c r="C26" s="3" t="s">
        <v>4</v>
      </c>
      <c r="D26" s="3">
        <f t="shared" ref="D26" si="0">(D24+D23+D25)*1.2-SUM(D23:D25)</f>
        <v>33.913999999999987</v>
      </c>
      <c r="E26" s="3" t="s">
        <v>4</v>
      </c>
      <c r="F26" s="13"/>
      <c r="G26" s="3"/>
    </row>
    <row r="27" spans="1:9" x14ac:dyDescent="0.45">
      <c r="A27" s="14" t="s">
        <v>15</v>
      </c>
      <c r="B27" s="3">
        <f>B24+B23+B26</f>
        <v>261.21400000000006</v>
      </c>
      <c r="C27" s="3" t="s">
        <v>4</v>
      </c>
      <c r="D27" s="3">
        <f>D24+D23+D26</f>
        <v>201.214</v>
      </c>
      <c r="E27" s="3" t="s">
        <v>4</v>
      </c>
      <c r="F27" s="13">
        <f>B27-D27</f>
        <v>60.000000000000057</v>
      </c>
      <c r="G27" s="3" t="s">
        <v>4</v>
      </c>
    </row>
  </sheetData>
  <mergeCells count="4">
    <mergeCell ref="B21:C21"/>
    <mergeCell ref="D21:E21"/>
    <mergeCell ref="A1:J1"/>
    <mergeCell ref="A10:C1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74837-B203-49E0-B2F8-FBF169FC08CC}">
  <dimension ref="B1:M18"/>
  <sheetViews>
    <sheetView showGridLines="0" workbookViewId="0">
      <selection activeCell="D6" sqref="D6"/>
    </sheetView>
  </sheetViews>
  <sheetFormatPr defaultRowHeight="14.5" x14ac:dyDescent="0.35"/>
  <cols>
    <col min="2" max="2" width="24" customWidth="1"/>
    <col min="3" max="3" width="19.1796875" bestFit="1" customWidth="1"/>
    <col min="4" max="4" width="19.1796875" customWidth="1"/>
    <col min="5" max="5" width="14.26953125" customWidth="1"/>
    <col min="12" max="12" width="11.81640625" customWidth="1"/>
  </cols>
  <sheetData>
    <row r="1" spans="2:13" ht="15.65" customHeight="1" x14ac:dyDescent="0.35">
      <c r="B1" s="34" t="s">
        <v>38</v>
      </c>
      <c r="C1" s="34"/>
      <c r="D1" s="34"/>
      <c r="E1" s="34"/>
      <c r="F1" s="34"/>
      <c r="G1" s="34"/>
      <c r="H1" s="34"/>
      <c r="I1" s="34"/>
      <c r="J1" s="34"/>
      <c r="K1" s="34"/>
      <c r="L1" s="34"/>
      <c r="M1" s="34"/>
    </row>
    <row r="2" spans="2:13" ht="21" customHeight="1" x14ac:dyDescent="0.35">
      <c r="B2" s="34"/>
      <c r="C2" s="34"/>
      <c r="D2" s="34"/>
      <c r="E2" s="34"/>
      <c r="F2" s="34"/>
      <c r="G2" s="34"/>
      <c r="H2" s="34"/>
      <c r="I2" s="34"/>
      <c r="J2" s="34"/>
      <c r="K2" s="34"/>
      <c r="L2" s="34"/>
      <c r="M2" s="34"/>
    </row>
    <row r="7" spans="2:13" x14ac:dyDescent="0.35">
      <c r="H7" s="16"/>
      <c r="I7" s="16"/>
      <c r="J7" s="16"/>
      <c r="K7" s="16"/>
      <c r="L7" s="16"/>
      <c r="M7" s="16"/>
    </row>
    <row r="8" spans="2:13" x14ac:dyDescent="0.35">
      <c r="B8" s="31" t="s">
        <v>26</v>
      </c>
      <c r="C8" s="32">
        <v>10000</v>
      </c>
      <c r="D8" s="31" t="s">
        <v>27</v>
      </c>
      <c r="H8" s="16"/>
      <c r="I8" s="16"/>
      <c r="J8" s="16"/>
      <c r="K8" s="16"/>
      <c r="L8" s="16"/>
      <c r="M8" s="16"/>
    </row>
    <row r="9" spans="2:13" x14ac:dyDescent="0.35">
      <c r="B9" s="31"/>
      <c r="C9" s="31">
        <f>C8/1000</f>
        <v>10</v>
      </c>
      <c r="D9" s="31" t="s">
        <v>17</v>
      </c>
      <c r="H9" s="16"/>
      <c r="I9" s="16"/>
      <c r="J9" s="16"/>
      <c r="K9" s="16"/>
      <c r="L9" s="16"/>
      <c r="M9" s="16"/>
    </row>
    <row r="10" spans="2:13" x14ac:dyDescent="0.35">
      <c r="B10" s="31" t="s">
        <v>21</v>
      </c>
      <c r="C10" s="32">
        <v>200</v>
      </c>
      <c r="D10" s="31" t="s">
        <v>11</v>
      </c>
      <c r="H10" s="16"/>
      <c r="I10" s="16"/>
      <c r="J10" s="16"/>
      <c r="K10" s="16"/>
      <c r="L10" s="16"/>
      <c r="M10" s="16"/>
    </row>
    <row r="11" spans="2:13" ht="15" thickBot="1" x14ac:dyDescent="0.4">
      <c r="H11" s="16"/>
      <c r="I11" s="16"/>
      <c r="J11" s="16"/>
      <c r="K11" s="16"/>
      <c r="L11" s="16"/>
      <c r="M11" s="16"/>
    </row>
    <row r="12" spans="2:13" ht="15" thickBot="1" x14ac:dyDescent="0.4">
      <c r="B12" s="17" t="s">
        <v>18</v>
      </c>
      <c r="C12" s="18" t="s">
        <v>19</v>
      </c>
      <c r="D12" s="18" t="s">
        <v>20</v>
      </c>
      <c r="E12" t="s">
        <v>29</v>
      </c>
      <c r="H12" s="16"/>
      <c r="I12" s="16"/>
      <c r="J12" s="16"/>
      <c r="K12" s="16"/>
      <c r="L12" s="16"/>
      <c r="M12" s="16"/>
    </row>
    <row r="13" spans="2:13" ht="15" thickBot="1" x14ac:dyDescent="0.4">
      <c r="B13" s="19" t="s">
        <v>28</v>
      </c>
      <c r="C13" s="20">
        <f>C10*C9</f>
        <v>2000</v>
      </c>
      <c r="D13" s="20" cm="1">
        <f t="array" ref="D13">_xlfn.IFS(C10&lt;80,C9*C10,C10=80,C9*C10,AND(C10&gt;80,C8&lt;2600),C9*(C10-80)*0.2+C9*80,C8&gt;2600,2.6*(C10-80)*0.2+2.6*80+(C9-2.6)*C10,AND(C10&gt;80,C8=2600),C9*(C10-80)*0.2+C9*80)</f>
        <v>1750.4</v>
      </c>
    </row>
    <row r="14" spans="2:13" ht="15" thickBot="1" x14ac:dyDescent="0.4">
      <c r="B14" s="19" t="s">
        <v>22</v>
      </c>
      <c r="C14" s="20">
        <f>7.5*C9</f>
        <v>75</v>
      </c>
      <c r="D14" s="20">
        <f>7.5*C9</f>
        <v>75</v>
      </c>
    </row>
    <row r="15" spans="2:13" ht="15" thickBot="1" x14ac:dyDescent="0.4">
      <c r="B15" s="19" t="s">
        <v>23</v>
      </c>
      <c r="C15" s="20">
        <f>3.8*C9</f>
        <v>38</v>
      </c>
      <c r="D15" s="20">
        <f>3.8*C9</f>
        <v>38</v>
      </c>
    </row>
    <row r="16" spans="2:13" ht="15" thickBot="1" x14ac:dyDescent="0.4">
      <c r="B16" s="19" t="s">
        <v>24</v>
      </c>
      <c r="C16" s="20">
        <f>SUM(C13:C15)*1.2-SUM(C13:C15)</f>
        <v>422.59999999999991</v>
      </c>
      <c r="D16" s="20">
        <f>SUM(D13:D15)*1.2-SUM(D13:D15)</f>
        <v>372.67999999999984</v>
      </c>
    </row>
    <row r="17" spans="2:5" ht="15" thickBot="1" x14ac:dyDescent="0.4">
      <c r="B17" s="21" t="s">
        <v>25</v>
      </c>
      <c r="C17" s="22">
        <f>C16+C15+C14+C13</f>
        <v>2535.6</v>
      </c>
      <c r="D17" s="22">
        <f>D16+D15+D14+D13</f>
        <v>2236.08</v>
      </c>
      <c r="E17" s="26">
        <f>C17-D17</f>
        <v>299.52</v>
      </c>
    </row>
    <row r="18" spans="2:5" ht="15" thickBot="1" x14ac:dyDescent="0.4">
      <c r="B18" s="23"/>
      <c r="C18" s="24"/>
      <c r="D18" s="25"/>
      <c r="E18" s="27">
        <f>E17/C17</f>
        <v>0.11812588736393753</v>
      </c>
    </row>
  </sheetData>
  <mergeCells count="1">
    <mergeCell ref="B1:M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98045-13BF-48EF-BD49-2E93762B0690}">
  <dimension ref="B1:F12"/>
  <sheetViews>
    <sheetView showGridLines="0" workbookViewId="0">
      <selection activeCell="D5" sqref="D5"/>
    </sheetView>
  </sheetViews>
  <sheetFormatPr defaultRowHeight="14.5" x14ac:dyDescent="0.35"/>
  <cols>
    <col min="2" max="2" width="24.81640625" customWidth="1"/>
    <col min="3" max="3" width="18" customWidth="1"/>
    <col min="4" max="4" width="19" customWidth="1"/>
    <col min="5" max="5" width="17.54296875" customWidth="1"/>
  </cols>
  <sheetData>
    <row r="1" spans="2:6" ht="35.5" customHeight="1" x14ac:dyDescent="0.35">
      <c r="B1" s="37" t="s">
        <v>32</v>
      </c>
      <c r="C1" s="37"/>
      <c r="D1" s="37"/>
      <c r="E1" s="37"/>
      <c r="F1" s="37"/>
    </row>
    <row r="3" spans="2:6" x14ac:dyDescent="0.35">
      <c r="B3" s="31" t="s">
        <v>26</v>
      </c>
      <c r="C3" s="32">
        <v>1000</v>
      </c>
      <c r="D3" s="31" t="s">
        <v>27</v>
      </c>
    </row>
    <row r="4" spans="2:6" x14ac:dyDescent="0.35">
      <c r="B4" s="31"/>
      <c r="C4" s="31">
        <f>C3/1000</f>
        <v>1</v>
      </c>
      <c r="D4" s="31" t="s">
        <v>17</v>
      </c>
    </row>
    <row r="5" spans="2:6" x14ac:dyDescent="0.35">
      <c r="B5" s="31" t="s">
        <v>30</v>
      </c>
      <c r="C5" s="32">
        <v>97.15</v>
      </c>
      <c r="D5" s="31" t="s">
        <v>11</v>
      </c>
    </row>
    <row r="7" spans="2:6" ht="15" thickBot="1" x14ac:dyDescent="0.4"/>
    <row r="8" spans="2:6" ht="15" thickBot="1" x14ac:dyDescent="0.4">
      <c r="B8" s="17" t="s">
        <v>18</v>
      </c>
      <c r="C8" s="18" t="s">
        <v>19</v>
      </c>
      <c r="D8" s="18" t="s">
        <v>20</v>
      </c>
      <c r="E8" t="s">
        <v>29</v>
      </c>
    </row>
    <row r="9" spans="2:6" ht="15" thickBot="1" x14ac:dyDescent="0.4">
      <c r="B9" s="19" t="s">
        <v>28</v>
      </c>
      <c r="C9" s="20">
        <f>C5*C4</f>
        <v>97.15</v>
      </c>
      <c r="D9" s="20" cm="1">
        <f t="array" ref="D9">_xlfn.IFS(C5&lt;80,C4*C5,C5=80,C4*C5,C5&gt;80,C4*80+(C5-80)*0.2*C4,C3&gt;2600,2.6*(C5-80)*0.2+2.6*80+(C4-2.6)*C5,AND(C5&gt;80,C3=2600),C4*(C5-80)*0.2+C4*80)</f>
        <v>83.43</v>
      </c>
    </row>
    <row r="10" spans="2:6" ht="15" thickBot="1" x14ac:dyDescent="0.4">
      <c r="B10" s="19" t="s">
        <v>24</v>
      </c>
      <c r="C10" s="20">
        <f>SUM(C9:C9)*1.2-SUM(C9:C9)</f>
        <v>19.429999999999993</v>
      </c>
      <c r="D10" s="20">
        <f>SUM(D9:D9)*1.2-SUM(D9:D9)</f>
        <v>16.685999999999993</v>
      </c>
    </row>
    <row r="11" spans="2:6" ht="15" thickBot="1" x14ac:dyDescent="0.4">
      <c r="B11" s="21" t="s">
        <v>25</v>
      </c>
      <c r="C11" s="22">
        <f>C10+C9</f>
        <v>116.58</v>
      </c>
      <c r="D11" s="22">
        <f>D10+D9</f>
        <v>100.116</v>
      </c>
      <c r="E11" s="26">
        <f>C11-D11</f>
        <v>16.463999999999999</v>
      </c>
    </row>
    <row r="12" spans="2:6" ht="15" thickBot="1" x14ac:dyDescent="0.4">
      <c r="B12" s="23"/>
      <c r="C12" s="24"/>
      <c r="D12" s="25"/>
      <c r="E12" s="27">
        <f>E11/C11</f>
        <v>0.14122490993309314</v>
      </c>
    </row>
  </sheetData>
  <mergeCells count="1">
    <mergeCell ref="B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Elekter</vt:lpstr>
      <vt:lpstr>Gaas</vt:lpstr>
      <vt:lpstr>Soojus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Kristjan Lepp</dc:creator>
  <cp:lastModifiedBy>Kristjan Lepp</cp:lastModifiedBy>
  <dcterms:created xsi:type="dcterms:W3CDTF">2022-09-08T12:12:45Z</dcterms:created>
  <dcterms:modified xsi:type="dcterms:W3CDTF">2022-09-21T11:12:14Z</dcterms:modified>
</cp:coreProperties>
</file>